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_rels/sheet1.xml.rels" ContentType="application/vnd.openxmlformats-package.relationship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Hoja1" sheetId="1" state="visible" r:id="rId2"/>
    <sheet name="Hoja2" sheetId="2" state="visible" r:id="rId3"/>
    <sheet name="Hoja3" sheetId="3" state="visible" r:id="rId4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<sst xmlns="http://schemas.openxmlformats.org/spreadsheetml/2006/main" count="58" uniqueCount="58">
  <si>
    <t xml:space="preserve">Autoconsumo Fotovoltaico</t>
  </si>
  <si>
    <t xml:space="preserve">Para hacer una estimacion del consumo electrico y la viabilidad de una instalacion de Autoconsumo Fotovoltaico</t>
  </si>
  <si>
    <t xml:space="preserve">Simplemente escribe la potencia de cada aparato, lampara, etc... y las horas de funcionamiento.(Celdas Blancas)</t>
  </si>
  <si>
    <t xml:space="preserve">Tambien puede pasar directamente a Autoconsumo Datos de Instalacion</t>
  </si>
  <si>
    <t xml:space="preserve">Potencia (Wh/unidad)</t>
  </si>
  <si>
    <t xml:space="preserve">Numero </t>
  </si>
  <si>
    <t xml:space="preserve">Horas funcionamiento</t>
  </si>
  <si>
    <t xml:space="preserve">TOTAL Wh</t>
  </si>
  <si>
    <t xml:space="preserve">Lamparas LED,Bajo consumo Wh</t>
  </si>
  <si>
    <t xml:space="preserve">TV, DVD, Video Etc..</t>
  </si>
  <si>
    <t xml:space="preserve">Router, WIFI</t>
  </si>
  <si>
    <t xml:space="preserve">Electrodomestico 1</t>
  </si>
  <si>
    <t xml:space="preserve">Electrodomestico 2</t>
  </si>
  <si>
    <t xml:space="preserve">Electrodomestico 3</t>
  </si>
  <si>
    <t xml:space="preserve">Cargadores</t>
  </si>
  <si>
    <t xml:space="preserve">Total Watts/Dia</t>
  </si>
  <si>
    <t xml:space="preserve">Total Kwh/mes</t>
  </si>
  <si>
    <t xml:space="preserve">Wh Simultaneos</t>
  </si>
  <si>
    <t xml:space="preserve">Autoconsumo Datos instalacion</t>
  </si>
  <si>
    <t xml:space="preserve">Precio Kwh (en €)</t>
  </si>
  <si>
    <t xml:space="preserve">Incremento Precio Kwh</t>
  </si>
  <si>
    <t xml:space="preserve">Potencia Autoconsumo</t>
  </si>
  <si>
    <t xml:space="preserve">P. PANEL (en W)</t>
  </si>
  <si>
    <t xml:space="preserve">H. SOL (según t. radiac.)</t>
  </si>
  <si>
    <t xml:space="preserve">Coste Wp</t>
  </si>
  <si>
    <t xml:space="preserve">Costes Manten.(Wp)</t>
  </si>
  <si>
    <t xml:space="preserve">IPC%</t>
  </si>
  <si>
    <t xml:space="preserve">CONOCER RADIACION SOLAR</t>
  </si>
  <si>
    <t xml:space="preserve">Resultados Instalacion Autoconsumo</t>
  </si>
  <si>
    <t xml:space="preserve">Paneles necesarios</t>
  </si>
  <si>
    <t xml:space="preserve">POTENCIA Kwp/h</t>
  </si>
  <si>
    <t xml:space="preserve">Potencia Inversor (Kw)</t>
  </si>
  <si>
    <t xml:space="preserve">Coste Total sin impuestos</t>
  </si>
  <si>
    <t xml:space="preserve">PRODUCCION</t>
  </si>
  <si>
    <t xml:space="preserve">AHORRO</t>
  </si>
  <si>
    <t xml:space="preserve">COSTES MANTENIMIENTO</t>
  </si>
  <si>
    <t xml:space="preserve">AMORTIZACION</t>
  </si>
  <si>
    <t xml:space="preserve">AÑO 1</t>
  </si>
  <si>
    <t xml:space="preserve">AÑO 2</t>
  </si>
  <si>
    <t xml:space="preserve">AÑO 3</t>
  </si>
  <si>
    <t xml:space="preserve">AÑO 4</t>
  </si>
  <si>
    <t xml:space="preserve">AÑO 5</t>
  </si>
  <si>
    <t xml:space="preserve">AÑO 6</t>
  </si>
  <si>
    <t xml:space="preserve">AÑO 7</t>
  </si>
  <si>
    <t xml:space="preserve">AÑO 8</t>
  </si>
  <si>
    <t xml:space="preserve">AÑO 9</t>
  </si>
  <si>
    <t xml:space="preserve">AÑO 10</t>
  </si>
  <si>
    <t xml:space="preserve">AÑO 11</t>
  </si>
  <si>
    <t xml:space="preserve">AÑO 12</t>
  </si>
  <si>
    <t xml:space="preserve">AÑO 13</t>
  </si>
  <si>
    <t xml:space="preserve">AÑO 14</t>
  </si>
  <si>
    <t xml:space="preserve">AÑO 15</t>
  </si>
  <si>
    <t xml:space="preserve">AÑO 16</t>
  </si>
  <si>
    <t xml:space="preserve">AÑO 17</t>
  </si>
  <si>
    <t xml:space="preserve">AÑO 18</t>
  </si>
  <si>
    <t xml:space="preserve">AÑO 19</t>
  </si>
  <si>
    <t xml:space="preserve">AÑO 20</t>
  </si>
  <si>
    <t xml:space="preserve">TOTAL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</si>
</sst>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#,##0.00&quot; €&quot;"/>
    <numFmt numFmtId="166" formatCode="#,##0.00"/>
    <numFmt numFmtId="167" formatCode="#,##0.00&quot; €&quot;;[RED]\-#,##0.00&quot; €&quot;"/>
    <numFmt numFmtId="168" formatCode="#,##0.00&quot; €&quot;;\-#,##0.00&quot; €&quot;"/>
  </numFmts>
  <fonts count="14">
    <font>
      <sz val="1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24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1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10"/>
      <color rgb="FFFFFFFF"/>
      <name val="Arial"/>
      <family val="0"/>
      <charset val="1"/>
    </font>
    <font>
      <u val="single"/>
      <sz val="10"/>
      <color rgb="FF0000FF"/>
      <name val="Arial"/>
      <family val="0"/>
      <charset val="1"/>
    </font>
    <font>
      <b val="true"/>
      <u val="single"/>
      <sz val="10"/>
      <color rgb="FFFFFFFF"/>
      <name val="Arial"/>
      <family val="0"/>
      <charset val="1"/>
    </font>
    <font>
      <sz val="22"/>
      <color rgb="FF000000"/>
      <name val="Arial"/>
      <family val="0"/>
      <charset val="1"/>
    </font>
    <font>
      <sz val="10"/>
      <color rgb="FF000000"/>
      <name val="Arial"/>
      <family val="0"/>
      <charset val="1"/>
    </font>
    <font>
      <b val="true"/>
      <u val="single"/>
      <sz val="10"/>
      <color rgb="FFFFFFFF"/>
      <name val="Arial"/>
      <family val="2"/>
      <charset val="1"/>
    </font>
  </fonts>
  <fills count="13">
    <fill>
      <patternFill patternType="none"/>
    </fill>
    <fill>
      <patternFill patternType="gray125"/>
    </fill>
    <fill>
      <patternFill patternType="solid">
        <fgColor rgb="FFFFCC00"/>
        <bgColor rgb="FFFFFF00"/>
      </patternFill>
    </fill>
    <fill>
      <patternFill patternType="solid">
        <fgColor rgb="FFFFFF00"/>
        <bgColor rgb="FFFFFF00"/>
      </patternFill>
    </fill>
    <fill>
      <patternFill patternType="solid">
        <fgColor rgb="FF3366FF"/>
        <bgColor rgb="FF0066CC"/>
      </patternFill>
    </fill>
    <fill>
      <patternFill patternType="solid">
        <fgColor rgb="FF00CCFF"/>
        <bgColor rgb="FF33CCCC"/>
      </patternFill>
    </fill>
    <fill>
      <patternFill patternType="solid">
        <fgColor rgb="FFFFFF99"/>
        <bgColor rgb="FFFFFFCC"/>
      </patternFill>
    </fill>
    <fill>
      <patternFill patternType="solid">
        <fgColor rgb="FF666666"/>
        <bgColor rgb="FF808080"/>
      </patternFill>
    </fill>
    <fill>
      <patternFill patternType="solid">
        <fgColor rgb="FF00FF00"/>
        <bgColor rgb="FF33CCCC"/>
      </patternFill>
    </fill>
    <fill>
      <patternFill patternType="solid">
        <fgColor rgb="FF339966"/>
        <bgColor rgb="FF008080"/>
      </patternFill>
    </fill>
    <fill>
      <patternFill patternType="solid">
        <fgColor rgb="FF00FFFF"/>
        <bgColor rgb="FF00FFFF"/>
      </patternFill>
    </fill>
    <fill>
      <patternFill patternType="solid">
        <fgColor rgb="FFFFFFFF"/>
        <bgColor rgb="FFFFFFCC"/>
      </patternFill>
    </fill>
    <fill>
      <patternFill patternType="solid">
        <fgColor rgb="FF008080"/>
        <bgColor rgb="FF008080"/>
      </patternFill>
    </fill>
  </fills>
  <borders count="14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thin"/>
      <right style="thin"/>
      <top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9" fillId="0" borderId="0" applyFont="true" applyBorder="false" applyAlignment="true" applyProtection="false">
      <alignment horizontal="general" vertical="bottom" textRotation="0" wrapText="false" indent="0" shrinkToFit="false"/>
    </xf>
  </cellStyleXfs>
  <cellXfs count="5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3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4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5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6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5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7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7" borderId="0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8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2" fillId="8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9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9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1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11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9" borderId="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11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3" fillId="7" borderId="0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5" fillId="10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5" fillId="10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10" borderId="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5" fontId="5" fillId="10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6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8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8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8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12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5" fillId="3" borderId="1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5" fontId="5" fillId="3" borderId="1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5" fontId="5" fillId="3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5" fillId="3" borderId="1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6" fontId="5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5" fontId="5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5" fontId="5" fillId="3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5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8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5" fillId="12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5" fillId="3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3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5" fillId="3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7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*unknown*" xfId="20" builtinId="8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66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://re.jrc.ec.europa.eu/pvgis/apps4/pvest.php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1:G55"/>
  <sheetViews>
    <sheetView showFormulas="false" showGridLines="true" showRowColHeaders="true" showZeros="true" rightToLeft="false" tabSelected="true" showOutlineSymbols="true" defaultGridColor="true" view="normal" topLeftCell="A10" colorId="64" zoomScale="100" zoomScaleNormal="100" zoomScalePageLayoutView="100" workbookViewId="0">
      <selection pane="topLeft" activeCell="E10" activeCellId="0" sqref="E10"/>
    </sheetView>
  </sheetViews>
  <sheetFormatPr defaultRowHeight="12.75" zeroHeight="false" outlineLevelRow="0" outlineLevelCol="0"/>
  <cols>
    <col collapsed="false" customWidth="true" hidden="false" outlineLevel="0" max="1" min="1" style="0" width="11.04"/>
    <col collapsed="false" customWidth="true" hidden="false" outlineLevel="0" max="2" min="2" style="0" width="24.11"/>
    <col collapsed="false" customWidth="true" hidden="false" outlineLevel="0" max="3" min="3" style="0" width="20.54"/>
    <col collapsed="false" customWidth="true" hidden="false" outlineLevel="0" max="4" min="4" style="0" width="21.39"/>
    <col collapsed="false" customWidth="true" hidden="false" outlineLevel="0" max="5" min="5" style="0" width="22.96"/>
    <col collapsed="false" customWidth="true" hidden="false" outlineLevel="0" max="6" min="6" style="0" width="20.97"/>
    <col collapsed="false" customWidth="true" hidden="false" outlineLevel="0" max="1025" min="7" style="0" width="11.04"/>
  </cols>
  <sheetData>
    <row r="1" customFormat="false" ht="30" hidden="false" customHeight="false" outlineLevel="0" collapsed="false">
      <c r="B1" s="1" t="s">
        <v>0</v>
      </c>
      <c r="C1" s="2"/>
      <c r="D1" s="2"/>
      <c r="E1" s="2"/>
      <c r="F1" s="2"/>
    </row>
    <row r="2" customFormat="false" ht="12.75" hidden="false" customHeight="false" outlineLevel="0" collapsed="false">
      <c r="B2" s="3" t="s">
        <v>1</v>
      </c>
      <c r="C2" s="4"/>
      <c r="D2" s="4"/>
      <c r="E2" s="4"/>
      <c r="F2" s="5"/>
    </row>
    <row r="3" customFormat="false" ht="12.75" hidden="false" customHeight="false" outlineLevel="0" collapsed="false">
      <c r="B3" s="6" t="s">
        <v>2</v>
      </c>
      <c r="C3" s="7"/>
      <c r="D3" s="7"/>
      <c r="E3" s="7"/>
      <c r="F3" s="8"/>
    </row>
    <row r="4" customFormat="false" ht="12.75" hidden="false" customHeight="false" outlineLevel="0" collapsed="false">
      <c r="B4" s="9" t="s">
        <v>3</v>
      </c>
      <c r="C4" s="10"/>
      <c r="D4" s="10"/>
      <c r="E4" s="10"/>
      <c r="F4" s="11"/>
    </row>
    <row r="5" customFormat="false" ht="12.75" hidden="false" customHeight="false" outlineLevel="0" collapsed="false">
      <c r="B5" s="12"/>
      <c r="C5" s="13" t="s">
        <v>4</v>
      </c>
      <c r="D5" s="13" t="s">
        <v>5</v>
      </c>
      <c r="E5" s="13" t="s">
        <v>6</v>
      </c>
      <c r="F5" s="13" t="s">
        <v>7</v>
      </c>
    </row>
    <row r="6" customFormat="false" ht="12.75" hidden="false" customHeight="false" outlineLevel="0" collapsed="false">
      <c r="B6" s="12" t="s">
        <v>8</v>
      </c>
      <c r="C6" s="14" t="n">
        <v>10</v>
      </c>
      <c r="D6" s="14" t="n">
        <v>5</v>
      </c>
      <c r="E6" s="14" t="n">
        <v>5</v>
      </c>
      <c r="F6" s="13" t="n">
        <f aca="false">C6*D6*E6</f>
        <v>250</v>
      </c>
    </row>
    <row r="7" customFormat="false" ht="12.75" hidden="false" customHeight="false" outlineLevel="0" collapsed="false">
      <c r="B7" s="12" t="s">
        <v>9</v>
      </c>
      <c r="C7" s="14" t="n">
        <v>1</v>
      </c>
      <c r="D7" s="14" t="n">
        <v>2</v>
      </c>
      <c r="E7" s="14" t="n">
        <v>7</v>
      </c>
      <c r="F7" s="13" t="n">
        <f aca="false">C7*D7*E7</f>
        <v>14</v>
      </c>
    </row>
    <row r="8" customFormat="false" ht="12.75" hidden="false" customHeight="false" outlineLevel="0" collapsed="false">
      <c r="B8" s="12" t="s">
        <v>10</v>
      </c>
      <c r="C8" s="14"/>
      <c r="D8" s="14"/>
      <c r="E8" s="14"/>
      <c r="F8" s="13" t="n">
        <f aca="false">C8*D8*E8</f>
        <v>0</v>
      </c>
    </row>
    <row r="9" customFormat="false" ht="12.75" hidden="false" customHeight="false" outlineLevel="0" collapsed="false">
      <c r="B9" s="12" t="s">
        <v>11</v>
      </c>
      <c r="C9" s="14"/>
      <c r="D9" s="14"/>
      <c r="E9" s="14"/>
      <c r="F9" s="13" t="n">
        <f aca="false">C9*D9*E9</f>
        <v>0</v>
      </c>
    </row>
    <row r="10" customFormat="false" ht="12.75" hidden="false" customHeight="false" outlineLevel="0" collapsed="false">
      <c r="B10" s="12" t="s">
        <v>12</v>
      </c>
      <c r="C10" s="14"/>
      <c r="D10" s="14"/>
      <c r="E10" s="14"/>
      <c r="F10" s="13" t="n">
        <f aca="false">C10*D10*E10</f>
        <v>0</v>
      </c>
    </row>
    <row r="11" customFormat="false" ht="12.75" hidden="false" customHeight="false" outlineLevel="0" collapsed="false">
      <c r="B11" s="12" t="s">
        <v>13</v>
      </c>
      <c r="C11" s="14"/>
      <c r="D11" s="14"/>
      <c r="E11" s="14"/>
      <c r="F11" s="13" t="n">
        <f aca="false">C11*D11*E11</f>
        <v>0</v>
      </c>
    </row>
    <row r="12" customFormat="false" ht="12.75" hidden="false" customHeight="false" outlineLevel="0" collapsed="false">
      <c r="B12" s="12" t="s">
        <v>14</v>
      </c>
      <c r="C12" s="14"/>
      <c r="D12" s="14"/>
      <c r="E12" s="14"/>
      <c r="F12" s="13" t="n">
        <f aca="false">C12*D12*E12</f>
        <v>0</v>
      </c>
    </row>
    <row r="13" customFormat="false" ht="12.75" hidden="false" customHeight="false" outlineLevel="0" collapsed="false">
      <c r="B13" s="12"/>
      <c r="C13" s="14"/>
      <c r="D13" s="14"/>
      <c r="E13" s="14"/>
      <c r="F13" s="13"/>
    </row>
    <row r="14" customFormat="false" ht="12.75" hidden="false" customHeight="false" outlineLevel="0" collapsed="false">
      <c r="B14" s="15"/>
      <c r="C14" s="13" t="s">
        <v>15</v>
      </c>
      <c r="D14" s="13" t="s">
        <v>16</v>
      </c>
      <c r="E14" s="13" t="s">
        <v>17</v>
      </c>
      <c r="F14" s="16"/>
    </row>
    <row r="15" customFormat="false" ht="12.75" hidden="false" customHeight="false" outlineLevel="0" collapsed="false">
      <c r="C15" s="17" t="n">
        <f aca="false">SUM(F6,F13)</f>
        <v>250</v>
      </c>
      <c r="D15" s="17" t="n">
        <f aca="false">C15*30</f>
        <v>7500</v>
      </c>
      <c r="E15" s="17" t="n">
        <f aca="false">(C11*D11)+(C12*D12)+(C6*D6)+(C7*D7)+(C8*D8)+(C9*D9)+(C10*D10)</f>
        <v>52</v>
      </c>
    </row>
    <row r="16" customFormat="false" ht="12.8" hidden="false" customHeight="false" outlineLevel="0" collapsed="false">
      <c r="B16" s="18"/>
      <c r="C16" s="18"/>
      <c r="D16" s="19"/>
      <c r="E16" s="18"/>
      <c r="F16" s="18"/>
    </row>
    <row r="17" customFormat="false" ht="27" hidden="false" customHeight="false" outlineLevel="0" collapsed="false">
      <c r="B17" s="20" t="s">
        <v>18</v>
      </c>
      <c r="C17" s="21"/>
      <c r="D17" s="21"/>
      <c r="E17" s="21"/>
      <c r="F17" s="21"/>
    </row>
    <row r="19" customFormat="false" ht="12.75" hidden="false" customHeight="false" outlineLevel="0" collapsed="false">
      <c r="B19" s="22"/>
      <c r="C19" s="23" t="s">
        <v>19</v>
      </c>
      <c r="D19" s="23" t="s">
        <v>20</v>
      </c>
      <c r="E19" s="23" t="s">
        <v>21</v>
      </c>
      <c r="F19" s="22"/>
    </row>
    <row r="20" customFormat="false" ht="12.75" hidden="false" customHeight="false" outlineLevel="0" collapsed="false">
      <c r="B20" s="24"/>
      <c r="C20" s="25" t="n">
        <v>0.08</v>
      </c>
      <c r="D20" s="25" t="n">
        <v>3</v>
      </c>
      <c r="E20" s="25" t="n">
        <v>2000</v>
      </c>
      <c r="F20" s="24"/>
    </row>
    <row r="21" customFormat="false" ht="12.75" hidden="false" customHeight="false" outlineLevel="0" collapsed="false">
      <c r="B21" s="22"/>
      <c r="C21" s="23" t="s">
        <v>22</v>
      </c>
      <c r="D21" s="23" t="s">
        <v>23</v>
      </c>
      <c r="E21" s="23" t="s">
        <v>24</v>
      </c>
      <c r="F21" s="22"/>
    </row>
    <row r="22" customFormat="false" ht="12.75" hidden="false" customHeight="false" outlineLevel="0" collapsed="false">
      <c r="B22" s="24"/>
      <c r="C22" s="25" t="n">
        <v>280</v>
      </c>
      <c r="D22" s="25" t="n">
        <v>5.41</v>
      </c>
      <c r="E22" s="25" t="n">
        <v>0.9</v>
      </c>
      <c r="F22" s="24"/>
    </row>
    <row r="23" customFormat="false" ht="12.75" hidden="false" customHeight="false" outlineLevel="0" collapsed="false">
      <c r="B23" s="22"/>
      <c r="C23" s="26" t="s">
        <v>25</v>
      </c>
      <c r="D23" s="26" t="s">
        <v>26</v>
      </c>
      <c r="E23" s="26"/>
      <c r="F23" s="22"/>
    </row>
    <row r="24" customFormat="false" ht="12.75" hidden="false" customHeight="false" outlineLevel="0" collapsed="false">
      <c r="B24" s="24"/>
      <c r="C24" s="27" t="n">
        <v>0.05</v>
      </c>
      <c r="D24" s="25" t="n">
        <v>1.2</v>
      </c>
      <c r="E24" s="25"/>
      <c r="F24" s="24"/>
    </row>
    <row r="25" customFormat="false" ht="12.75" hidden="false" customHeight="false" outlineLevel="0" collapsed="false">
      <c r="B25" s="18"/>
      <c r="C25" s="18"/>
      <c r="D25" s="28" t="s">
        <v>27</v>
      </c>
      <c r="E25" s="18"/>
      <c r="F25" s="18"/>
    </row>
    <row r="26" customFormat="false" ht="27" hidden="false" customHeight="false" outlineLevel="0" collapsed="false">
      <c r="B26" s="20" t="s">
        <v>28</v>
      </c>
      <c r="C26" s="21"/>
      <c r="D26" s="21"/>
      <c r="E26" s="21"/>
      <c r="F26" s="21"/>
    </row>
    <row r="28" customFormat="false" ht="12.75" hidden="false" customHeight="false" outlineLevel="0" collapsed="false">
      <c r="B28" s="22"/>
      <c r="C28" s="23" t="s">
        <v>29</v>
      </c>
      <c r="D28" s="23"/>
      <c r="E28" s="23" t="s">
        <v>30</v>
      </c>
      <c r="F28" s="22"/>
    </row>
    <row r="29" customFormat="false" ht="12.75" hidden="false" customHeight="false" outlineLevel="0" collapsed="false">
      <c r="B29" s="24"/>
      <c r="C29" s="29" t="n">
        <f aca="false">ROUNDUP(E20/C22,0)</f>
        <v>8</v>
      </c>
      <c r="D29" s="30"/>
      <c r="E29" s="29" t="n">
        <f aca="false">C29*C22/1000</f>
        <v>2.24</v>
      </c>
      <c r="F29" s="24"/>
    </row>
    <row r="30" customFormat="false" ht="12.75" hidden="false" customHeight="false" outlineLevel="0" collapsed="false">
      <c r="B30" s="22"/>
      <c r="C30" s="23" t="s">
        <v>31</v>
      </c>
      <c r="D30" s="23"/>
      <c r="E30" s="23" t="s">
        <v>32</v>
      </c>
      <c r="F30" s="22"/>
    </row>
    <row r="31" customFormat="false" ht="12.75" hidden="false" customHeight="false" outlineLevel="0" collapsed="false">
      <c r="B31" s="24"/>
      <c r="C31" s="29" t="n">
        <f aca="false">(E29+(E29*0.2))</f>
        <v>2.688</v>
      </c>
      <c r="D31" s="31"/>
      <c r="E31" s="32" t="n">
        <f aca="false">E29*E22*1000</f>
        <v>2016</v>
      </c>
      <c r="F31" s="24"/>
    </row>
    <row r="32" customFormat="false" ht="13.5" hidden="false" customHeight="false" outlineLevel="0" collapsed="false">
      <c r="C32" s="33"/>
      <c r="E32" s="34"/>
    </row>
    <row r="33" customFormat="false" ht="13.5" hidden="false" customHeight="false" outlineLevel="0" collapsed="false">
      <c r="C33" s="35" t="s">
        <v>33</v>
      </c>
      <c r="D33" s="36" t="s">
        <v>34</v>
      </c>
      <c r="E33" s="36" t="s">
        <v>35</v>
      </c>
      <c r="F33" s="37" t="s">
        <v>36</v>
      </c>
    </row>
    <row r="34" customFormat="false" ht="12.75" hidden="false" customHeight="false" outlineLevel="0" collapsed="false">
      <c r="B34" s="38" t="s">
        <v>37</v>
      </c>
      <c r="C34" s="39" t="n">
        <f aca="false">E$29*D$22*365</f>
        <v>4423.216</v>
      </c>
      <c r="D34" s="40" t="n">
        <f aca="false">C34*C$20</f>
        <v>353.85728</v>
      </c>
      <c r="E34" s="41" t="n">
        <f aca="false">E29*1000*C24</f>
        <v>112</v>
      </c>
      <c r="F34" s="42" t="n">
        <f aca="false">$E$31-$D$34+E34</f>
        <v>1774.14272</v>
      </c>
      <c r="G34" s="43"/>
    </row>
    <row r="35" customFormat="false" ht="12.75" hidden="false" customHeight="false" outlineLevel="0" collapsed="false">
      <c r="B35" s="38" t="s">
        <v>38</v>
      </c>
      <c r="C35" s="44" t="n">
        <f aca="false">C34-(C34*0.8/100)</f>
        <v>4387.830272</v>
      </c>
      <c r="D35" s="45" t="n">
        <f aca="false">C35*(C$20+(C$20*D$20/100))</f>
        <v>361.5572144128</v>
      </c>
      <c r="E35" s="46" t="n">
        <f aca="false">E34+(E34*D$24/100)</f>
        <v>113.344</v>
      </c>
      <c r="F35" s="47" t="n">
        <f aca="false">$F34-$D35+E35</f>
        <v>1525.9295055872</v>
      </c>
      <c r="G35" s="48" t="n">
        <f aca="false">C20+(C20*(D20/100))</f>
        <v>0.0824</v>
      </c>
    </row>
    <row r="36" customFormat="false" ht="12.75" hidden="false" customHeight="false" outlineLevel="0" collapsed="false">
      <c r="B36" s="38" t="s">
        <v>39</v>
      </c>
      <c r="C36" s="44" t="n">
        <f aca="false">C35-(C35*0.8/100)</f>
        <v>4352.727629824</v>
      </c>
      <c r="D36" s="45" t="n">
        <f aca="false">C36*G36</f>
        <v>369.424699398423</v>
      </c>
      <c r="E36" s="46" t="n">
        <f aca="false">E35+(E35*D$24/100)</f>
        <v>114.704128</v>
      </c>
      <c r="F36" s="47" t="n">
        <f aca="false">$F35-$D36+E36</f>
        <v>1271.20893418878</v>
      </c>
      <c r="G36" s="48" t="n">
        <f aca="false">G35+(G35*($D$20/100))</f>
        <v>0.084872</v>
      </c>
    </row>
    <row r="37" customFormat="false" ht="12.75" hidden="false" customHeight="false" outlineLevel="0" collapsed="false">
      <c r="B37" s="38" t="s">
        <v>40</v>
      </c>
      <c r="C37" s="44" t="n">
        <f aca="false">C36-(C36*0.8/100)</f>
        <v>4317.90580878541</v>
      </c>
      <c r="D37" s="45" t="n">
        <f aca="false">C37*G37</f>
        <v>377.463380857332</v>
      </c>
      <c r="E37" s="46" t="n">
        <f aca="false">E36+(E36*D$24/100)</f>
        <v>116.080577536</v>
      </c>
      <c r="F37" s="47" t="n">
        <f aca="false">$F36-$D37+E37</f>
        <v>1009.82613086745</v>
      </c>
      <c r="G37" s="48" t="n">
        <f aca="false">G36+(G36*($D$20/100))</f>
        <v>0.08741816</v>
      </c>
    </row>
    <row r="38" customFormat="false" ht="12.75" hidden="false" customHeight="false" outlineLevel="0" collapsed="false">
      <c r="B38" s="38" t="s">
        <v>41</v>
      </c>
      <c r="C38" s="44" t="n">
        <f aca="false">C37-(C37*0.8/100)</f>
        <v>4283.36256231512</v>
      </c>
      <c r="D38" s="45" t="n">
        <f aca="false">C38*G38</f>
        <v>385.676984024788</v>
      </c>
      <c r="E38" s="46" t="n">
        <f aca="false">E37+(E37*D$24/100)</f>
        <v>117.473544466432</v>
      </c>
      <c r="F38" s="47" t="n">
        <f aca="false">$F37-$D38+E38</f>
        <v>741.62269130909</v>
      </c>
      <c r="G38" s="48" t="n">
        <f aca="false">G37+(G37*($D$20/100))</f>
        <v>0.0900407048</v>
      </c>
    </row>
    <row r="39" customFormat="false" ht="12.75" hidden="false" customHeight="false" outlineLevel="0" collapsed="false">
      <c r="B39" s="38" t="s">
        <v>42</v>
      </c>
      <c r="C39" s="44" t="n">
        <f aca="false">C38-(C38*0.8/100)</f>
        <v>4249.0956618166</v>
      </c>
      <c r="D39" s="45" t="n">
        <f aca="false">C39*G39</f>
        <v>394.069315197167</v>
      </c>
      <c r="E39" s="46" t="n">
        <f aca="false">E38+(E38*D$24/100)</f>
        <v>118.883227000029</v>
      </c>
      <c r="F39" s="47" t="n">
        <f aca="false">$F38-$D39+E39</f>
        <v>466.436603111952</v>
      </c>
      <c r="G39" s="48" t="n">
        <f aca="false">G38+(G38*($D$20/100))</f>
        <v>0.092741925944</v>
      </c>
    </row>
    <row r="40" customFormat="false" ht="12.75" hidden="false" customHeight="false" outlineLevel="0" collapsed="false">
      <c r="B40" s="38" t="s">
        <v>43</v>
      </c>
      <c r="C40" s="44" t="n">
        <f aca="false">C39-(C39*0.8/100)</f>
        <v>4215.10289652207</v>
      </c>
      <c r="D40" s="45" t="n">
        <f aca="false">C40*G40</f>
        <v>402.644263495858</v>
      </c>
      <c r="E40" s="46" t="n">
        <f aca="false">E39+(E39*D$24/100)</f>
        <v>120.30982572403</v>
      </c>
      <c r="F40" s="47" t="n">
        <f aca="false">$F39-$D40+E40</f>
        <v>184.102165340124</v>
      </c>
      <c r="G40" s="48" t="n">
        <f aca="false">G39+(G39*($D$20/100))</f>
        <v>0.09552418372232</v>
      </c>
    </row>
    <row r="41" customFormat="false" ht="12.75" hidden="false" customHeight="false" outlineLevel="0" collapsed="false">
      <c r="B41" s="38" t="s">
        <v>44</v>
      </c>
      <c r="C41" s="44" t="n">
        <f aca="false">C40-(C40*0.8/100)</f>
        <v>4181.38207334989</v>
      </c>
      <c r="D41" s="45" t="n">
        <f aca="false">C41*G41</f>
        <v>411.405802669527</v>
      </c>
      <c r="E41" s="46" t="n">
        <f aca="false">E40+(E40*D$24/100)</f>
        <v>121.753543632718</v>
      </c>
      <c r="F41" s="47" t="n">
        <f aca="false">$F40-$D41+E41</f>
        <v>-105.550093696686</v>
      </c>
      <c r="G41" s="48" t="n">
        <f aca="false">G40+(G40*($D$20/100))</f>
        <v>0.0983899092339896</v>
      </c>
    </row>
    <row r="42" customFormat="false" ht="12.75" hidden="false" customHeight="false" outlineLevel="0" collapsed="false">
      <c r="B42" s="38" t="s">
        <v>45</v>
      </c>
      <c r="C42" s="44" t="n">
        <f aca="false">C41-(C41*0.8/100)</f>
        <v>4147.9310167631</v>
      </c>
      <c r="D42" s="45" t="n">
        <f aca="false">C42*G42</f>
        <v>420.357992935616</v>
      </c>
      <c r="E42" s="46" t="n">
        <f aca="false">E41+(E41*D$24/100)</f>
        <v>123.214586156311</v>
      </c>
      <c r="F42" s="47" t="n">
        <f aca="false">$F41-$D42+E42</f>
        <v>-402.693500475991</v>
      </c>
      <c r="G42" s="48" t="n">
        <f aca="false">G41+(G41*($D$20/100))</f>
        <v>0.101341606511009</v>
      </c>
    </row>
    <row r="43" customFormat="false" ht="12.75" hidden="false" customHeight="false" outlineLevel="0" collapsed="false">
      <c r="B43" s="38" t="s">
        <v>46</v>
      </c>
      <c r="C43" s="44" t="n">
        <f aca="false">C42-(C42*0.8/100)</f>
        <v>4114.74756862899</v>
      </c>
      <c r="D43" s="45" t="n">
        <f aca="false">C43*G43</f>
        <v>429.504982861895</v>
      </c>
      <c r="E43" s="46" t="n">
        <f aca="false">E42+(E42*D$24/100)</f>
        <v>124.693161190186</v>
      </c>
      <c r="F43" s="47" t="n">
        <f aca="false">$F42-$D43+E43</f>
        <v>-707.5053221477</v>
      </c>
      <c r="G43" s="48" t="n">
        <f aca="false">G42+(G42*($D$20/100))</f>
        <v>0.10438185470634</v>
      </c>
    </row>
    <row r="44" customFormat="false" ht="12.75" hidden="false" customHeight="false" outlineLevel="0" collapsed="false">
      <c r="B44" s="38" t="s">
        <v>47</v>
      </c>
      <c r="C44" s="44" t="n">
        <f aca="false">C43-(C43*0.8/100)</f>
        <v>4081.82958807996</v>
      </c>
      <c r="D44" s="45" t="n">
        <f aca="false">C44*G44</f>
        <v>438.85101128897</v>
      </c>
      <c r="E44" s="46" t="n">
        <f aca="false">E43+(E43*D$24/100)</f>
        <v>126.189479124468</v>
      </c>
      <c r="F44" s="47" t="n">
        <f aca="false">$F43-$D44+E44</f>
        <v>-1020.1668543122</v>
      </c>
      <c r="G44" s="48" t="n">
        <f aca="false">G43+(G43*($D$20/100))</f>
        <v>0.10751331034753</v>
      </c>
    </row>
    <row r="45" customFormat="false" ht="12.75" hidden="false" customHeight="false" outlineLevel="0" collapsed="false">
      <c r="B45" s="38" t="s">
        <v>48</v>
      </c>
      <c r="C45" s="44" t="n">
        <f aca="false">C44-(C44*0.8/100)</f>
        <v>4049.17495137532</v>
      </c>
      <c r="D45" s="45" t="n">
        <f aca="false">C45*G45</f>
        <v>448.400409294618</v>
      </c>
      <c r="E45" s="46" t="n">
        <f aca="false">E44+(E44*D$24/100)</f>
        <v>127.703752873962</v>
      </c>
      <c r="F45" s="47" t="n">
        <f aca="false">$F44-$D45+E45</f>
        <v>-1340.86351073286</v>
      </c>
      <c r="G45" s="48" t="n">
        <f aca="false">G44+(G44*($D$20/100))</f>
        <v>0.110738709657956</v>
      </c>
    </row>
    <row r="46" customFormat="false" ht="12.75" hidden="false" customHeight="false" outlineLevel="0" collapsed="false">
      <c r="B46" s="38" t="s">
        <v>49</v>
      </c>
      <c r="C46" s="44" t="n">
        <f aca="false">C45-(C45*0.8/100)</f>
        <v>4016.78155176432</v>
      </c>
      <c r="D46" s="45" t="n">
        <f aca="false">C46*G46</f>
        <v>458.157602200869</v>
      </c>
      <c r="E46" s="46" t="n">
        <f aca="false">E45+(E45*D$24/100)</f>
        <v>129.23619790845</v>
      </c>
      <c r="F46" s="47" t="n">
        <f aca="false">$F45-$D46+E46</f>
        <v>-1669.78491502528</v>
      </c>
      <c r="G46" s="48" t="n">
        <f aca="false">G45+(G45*($D$20/100))</f>
        <v>0.114060870947694</v>
      </c>
    </row>
    <row r="47" customFormat="false" ht="12.75" hidden="false" customHeight="false" outlineLevel="0" collapsed="false">
      <c r="B47" s="38" t="s">
        <v>50</v>
      </c>
      <c r="C47" s="44" t="n">
        <f aca="false">C46-(C46*0.8/100)</f>
        <v>3984.6472993502</v>
      </c>
      <c r="D47" s="45" t="n">
        <f aca="false">C47*G47</f>
        <v>468.12711162476</v>
      </c>
      <c r="E47" s="46" t="n">
        <f aca="false">E46+(E46*D$24/100)</f>
        <v>130.787032283351</v>
      </c>
      <c r="F47" s="47" t="n">
        <f aca="false">$F46-$D47+E47</f>
        <v>-2007.12499436669</v>
      </c>
      <c r="G47" s="48" t="n">
        <f aca="false">G46+(G46*($D$20/100))</f>
        <v>0.117482697076125</v>
      </c>
    </row>
    <row r="48" customFormat="false" ht="12.75" hidden="false" customHeight="false" outlineLevel="0" collapsed="false">
      <c r="B48" s="38" t="s">
        <v>51</v>
      </c>
      <c r="C48" s="44" t="n">
        <f aca="false">C47-(C47*0.8/100)</f>
        <v>3952.7701209554</v>
      </c>
      <c r="D48" s="45" t="n">
        <f aca="false">C48*G48</f>
        <v>478.313557573715</v>
      </c>
      <c r="E48" s="46" t="n">
        <f aca="false">E47+(E47*D$24/100)</f>
        <v>132.356476670751</v>
      </c>
      <c r="F48" s="47" t="n">
        <f aca="false">$F47-$D48+E48</f>
        <v>-2353.08207526965</v>
      </c>
      <c r="G48" s="48" t="n">
        <f aca="false">G47+(G47*($D$20/100))</f>
        <v>0.121007177988409</v>
      </c>
    </row>
    <row r="49" customFormat="false" ht="12.75" hidden="false" customHeight="false" outlineLevel="0" collapsed="false">
      <c r="B49" s="38" t="s">
        <v>52</v>
      </c>
      <c r="C49" s="44" t="n">
        <f aca="false">C48-(C48*0.8/100)</f>
        <v>3921.14795998776</v>
      </c>
      <c r="D49" s="45" t="n">
        <f aca="false">C49*G49</f>
        <v>488.721660586519</v>
      </c>
      <c r="E49" s="46" t="n">
        <f aca="false">E48+(E48*D$24/100)</f>
        <v>133.9447543908</v>
      </c>
      <c r="F49" s="47" t="n">
        <f aca="false">$F48-$D49+E49</f>
        <v>-2707.85898146537</v>
      </c>
      <c r="G49" s="48" t="n">
        <f aca="false">G48+(G48*($D$20/100))</f>
        <v>0.124637393328061</v>
      </c>
    </row>
    <row r="50" customFormat="false" ht="12.75" hidden="false" customHeight="false" outlineLevel="0" collapsed="false">
      <c r="B50" s="38" t="s">
        <v>53</v>
      </c>
      <c r="C50" s="44" t="n">
        <f aca="false">C49-(C49*0.8/100)</f>
        <v>3889.77877630785</v>
      </c>
      <c r="D50" s="45" t="n">
        <f aca="false">C50*G50</f>
        <v>499.356243920881</v>
      </c>
      <c r="E50" s="46" t="n">
        <f aca="false">E49+(E49*D$24/100)</f>
        <v>135.55209144349</v>
      </c>
      <c r="F50" s="47" t="n">
        <f aca="false">$F49-$D50+E50</f>
        <v>-3071.66313394276</v>
      </c>
      <c r="G50" s="48" t="n">
        <f aca="false">G49+(G49*($D$20/100))</f>
        <v>0.128376515127903</v>
      </c>
    </row>
    <row r="51" customFormat="false" ht="12.75" hidden="false" customHeight="false" outlineLevel="0" collapsed="false">
      <c r="B51" s="38" t="s">
        <v>54</v>
      </c>
      <c r="C51" s="44" t="n">
        <f aca="false">C50-(C50*0.8/100)</f>
        <v>3858.66054609739</v>
      </c>
      <c r="D51" s="45" t="n">
        <f aca="false">C51*G51</f>
        <v>510.2222357886</v>
      </c>
      <c r="E51" s="46" t="n">
        <f aca="false">E50+(E50*D$24/100)</f>
        <v>137.178716540812</v>
      </c>
      <c r="F51" s="47" t="n">
        <f aca="false">$F50-$D51+E51</f>
        <v>-3444.70665319055</v>
      </c>
      <c r="G51" s="48" t="n">
        <f aca="false">G50+(G50*($D$20/100))</f>
        <v>0.13222781058174</v>
      </c>
    </row>
    <row r="52" customFormat="false" ht="12.75" hidden="false" customHeight="false" outlineLevel="0" collapsed="false">
      <c r="B52" s="38" t="s">
        <v>55</v>
      </c>
      <c r="C52" s="44" t="n">
        <f aca="false">C51-(C51*0.8/100)</f>
        <v>3827.79126172861</v>
      </c>
      <c r="D52" s="45" t="n">
        <f aca="false">C52*G52</f>
        <v>521.32467163936</v>
      </c>
      <c r="E52" s="46" t="n">
        <f aca="false">E51+(E51*D$24/100)</f>
        <v>138.824861139301</v>
      </c>
      <c r="F52" s="47" t="n">
        <f aca="false">$F51-$D52+E52</f>
        <v>-3827.20646369061</v>
      </c>
      <c r="G52" s="48" t="n">
        <f aca="false">G51+(G51*($D$20/100))</f>
        <v>0.136194644899192</v>
      </c>
    </row>
    <row r="53" customFormat="false" ht="12.75" hidden="false" customHeight="false" outlineLevel="0" collapsed="false">
      <c r="B53" s="38" t="s">
        <v>56</v>
      </c>
      <c r="C53" s="44" t="n">
        <f aca="false">C52-(C52*0.8/100)</f>
        <v>3797.16893163478</v>
      </c>
      <c r="D53" s="45" t="n">
        <f aca="false">C53*G53</f>
        <v>532.668696494232</v>
      </c>
      <c r="E53" s="46" t="n">
        <f aca="false">E52+(E52*D$24/100)</f>
        <v>140.490759472973</v>
      </c>
      <c r="F53" s="47" t="n">
        <f aca="false">$F52-$D53+E53</f>
        <v>-4219.38440071186</v>
      </c>
      <c r="G53" s="48" t="n">
        <f aca="false">G52+(G52*($D$20/100))</f>
        <v>0.140280484246168</v>
      </c>
    </row>
    <row r="54" customFormat="false" ht="13.5" hidden="false" customHeight="false" outlineLevel="0" collapsed="false">
      <c r="C54" s="43"/>
      <c r="D54" s="43"/>
      <c r="E54" s="43"/>
      <c r="F54" s="43"/>
      <c r="G54" s="48" t="n">
        <f aca="false">G53+(G53*($D$20/100))</f>
        <v>0.144488898773553</v>
      </c>
    </row>
    <row r="55" customFormat="false" ht="13.5" hidden="false" customHeight="false" outlineLevel="0" collapsed="false">
      <c r="B55" s="49" t="s">
        <v>57</v>
      </c>
      <c r="C55" s="50" t="n">
        <f aca="false">SUM(C34:C54)</f>
        <v>82053.0524772868</v>
      </c>
      <c r="D55" s="51" t="n">
        <f aca="false">SUM(D34:D54)</f>
        <v>8750.10511626593</v>
      </c>
      <c r="E55" s="51" t="n">
        <f aca="false">SUM(E34:E54)</f>
        <v>2514.72071555406</v>
      </c>
      <c r="F55" s="52" t="n">
        <f aca="false">F53</f>
        <v>-4219.38440071186</v>
      </c>
    </row>
  </sheetData>
  <sheetProtection sheet="true" password="dfe7" objects="true" scenarios="true" selectLockedCells="true"/>
  <hyperlinks>
    <hyperlink ref="D25" r:id="rId1" display="CONOCER RADIACION SOLAR"/>
  </hyperlinks>
  <printOptions headings="false" gridLines="false" gridLinesSet="true" horizontalCentered="false" verticalCentered="false"/>
  <pageMargins left="0.747916666666667" right="0.747916666666667" top="0.984027777777778" bottom="0.984027777777778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2.75" zeroHeight="false" outlineLevelRow="0" outlineLevelCol="0"/>
  <cols>
    <col collapsed="false" customWidth="true" hidden="false" outlineLevel="0" max="1025" min="1" style="0" width="11.04"/>
  </cols>
  <sheetData/>
  <printOptions headings="false" gridLines="false" gridLinesSet="true" horizontalCentered="false" verticalCentered="false"/>
  <pageMargins left="0.747916666666667" right="0.747916666666667" top="0.984027777777778" bottom="0.984027777777778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2.75" zeroHeight="false" outlineLevelRow="0" outlineLevelCol="0"/>
  <cols>
    <col collapsed="false" customWidth="true" hidden="false" outlineLevel="0" max="1025" min="1" style="0" width="11.04"/>
  </cols>
  <sheetData/>
  <printOptions headings="false" gridLines="false" gridLinesSet="true" horizontalCentered="false" verticalCentered="false"/>
  <pageMargins left="0.747916666666667" right="0.747916666666667" top="0.984027777777778" bottom="0.984027777777778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LibreOffice/6.0.7.3$Windows_X86_64 LibreOffice_project/dc89aa7a9eabfd848af146d5086077aeed2ae4a5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2019-05-12T13:02:52Z</dcterms:created>
  <dc:creator>jaume</dc:creator>
  <dc:description/>
  <dc:language>es-ES</dc:language>
  <cp:lastModifiedBy/>
  <dcterms:modified xsi:type="dcterms:W3CDTF">2019-05-14T11:31:43Z</dcterms:modified>
  <cp:revision>1</cp:revision>
  <dc:subject/>
  <dc:title/>
</cp:coreProperties>
</file>